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7760" windowHeight="15540" activeTab="0"/>
  </bookViews>
  <sheets>
    <sheet name="検証データ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<sst xmlns="http://schemas.openxmlformats.org/spreadsheetml/2006/main" count="84" uniqueCount="47">
  <si>
    <t>売買</t>
  </si>
  <si>
    <t>金額　</t>
  </si>
  <si>
    <t>合計</t>
  </si>
  <si>
    <t>気付き　質問</t>
  </si>
  <si>
    <t>感想</t>
  </si>
  <si>
    <t>今後</t>
  </si>
  <si>
    <t>PB:</t>
  </si>
  <si>
    <t>日足◎</t>
  </si>
  <si>
    <t>フィボナッチトレード</t>
  </si>
  <si>
    <t>ヘッドアンドショルダー</t>
  </si>
  <si>
    <t>番号</t>
  </si>
  <si>
    <t>資金</t>
  </si>
  <si>
    <t>エントリー</t>
  </si>
  <si>
    <t>西暦</t>
  </si>
  <si>
    <t>日時</t>
  </si>
  <si>
    <t>レート</t>
  </si>
  <si>
    <t>レート</t>
  </si>
  <si>
    <t>pips</t>
  </si>
  <si>
    <t>損失上限</t>
  </si>
  <si>
    <t>ロット</t>
  </si>
  <si>
    <t>決済</t>
  </si>
  <si>
    <t>損益</t>
  </si>
  <si>
    <t>pips</t>
  </si>
  <si>
    <t>最終資金</t>
  </si>
  <si>
    <t>買</t>
  </si>
  <si>
    <t>売</t>
  </si>
  <si>
    <t>リスク（３％）</t>
  </si>
  <si>
    <t>勝敗</t>
  </si>
  <si>
    <t>勝率</t>
  </si>
  <si>
    <t>R/R</t>
  </si>
  <si>
    <t>移動平均線の10MAと20MA両方の上にキャンドルがあれば買い方向、下なら売り方向。</t>
  </si>
  <si>
    <t>MAに触って、PB発生でエントリー待ち。</t>
  </si>
  <si>
    <t>高値／安値ブレイクでエントリー。</t>
  </si>
  <si>
    <t>（ダウ理論またはPB発生で、ストップを移動していく）</t>
  </si>
  <si>
    <t>反転して重要な高値/安値を更新したら、次のS/Rで利益確定を検討。</t>
  </si>
  <si>
    <t>通貨ペア・時間足を変えて、いっぱい検証していきます。</t>
  </si>
  <si>
    <t>240分足</t>
  </si>
  <si>
    <t>トレーリングストップ。</t>
  </si>
  <si>
    <t>EUR/USD</t>
  </si>
  <si>
    <t>GBP/USD</t>
  </si>
  <si>
    <t>USD/CHF（日足）</t>
  </si>
  <si>
    <t>売</t>
  </si>
  <si>
    <t>売</t>
  </si>
  <si>
    <t>13と14</t>
  </si>
  <si>
    <t>USD/JPY</t>
  </si>
  <si>
    <t>USD/CHF</t>
  </si>
  <si>
    <t>１９勝１７敗０分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</si>
</sst>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-* #,##0_-;\-* #,##0_-;_-* &quot;-&quot;_-;_-@_-"/>
    <numFmt numFmtId="183" formatCode="_-&quot;¥&quot;* #,##0_-;\-&quot;¥&quot;* #,##0_-;_-&quot;¥&quot;* &quot;-&quot;_-;_-@_-"/>
    <numFmt numFmtId="184" formatCode="_-* #,##0.00_-;\-* #,##0.00_-;_-* &quot;-&quot;??_-;_-@_-"/>
    <numFmt numFmtId="185" formatCode="_-&quot;¥&quot;* #,##0.00_-;\-&quot;¥&quot;* #,##0.00_-;_-&quot;¥&quot;* &quot;-&quot;??_-;_-@_-"/>
    <numFmt numFmtId="186" formatCode="0.00_ ;[Red]\-0.00\ "/>
    <numFmt numFmtId="187" formatCode="0.00_ "/>
    <numFmt numFmtId="188" formatCode="0.0_);[Red]\(0.0\)"/>
    <numFmt numFmtId="189" formatCode="m/d;@"/>
    <numFmt numFmtId="190" formatCode="&quot;¥&quot;#,##0_);[Red]\(&quot;¥&quot;#,##0\)"/>
    <numFmt numFmtId="191" formatCode="0_);[Red]\(0\)"/>
    <numFmt numFmtId="192" formatCode="#,##0_ ;[Red]\-#,##0\ "/>
    <numFmt numFmtId="193" formatCode="0.0%"/>
    <numFmt numFmtId="194" formatCode="yyyy/m/d;@"/>
    <numFmt numFmtId="195" formatCode="0.0"/>
    <numFmt numFmtId="196" formatCode="0.00000_ "/>
    <numFmt numFmtId="197" formatCode="#,##0.00_ "/>
    <numFmt numFmtId="198" formatCode="#,##0.00_ ;[Red]\-#,##0.00\ "/>
    <numFmt numFmtId="199" formatCode="0_ ;[Red]\-0\ "/>
    <numFmt numFmtId="200" formatCode="0.00_);[Red]\(0.00\)"/>
    <numFmt numFmtId="201" formatCode="[$-411]yy&quot;年&quot;m&quot;月&quot;d&quot;日&quot;dddd"/>
    <numFmt numFmtId="202" formatCode="0_ "/>
    <numFmt numFmtId="203" formatCode="[$¥-411]#,##0.00;[$¥-411]#,##0.00"/>
    <numFmt numFmtId="204" formatCode="[$¥-411]#,##0;\-[$¥-411]#,##0"/>
    <numFmt numFmtId="205" formatCode="[$¥-411]#,##0.0;[$¥-411]#,##0.0"/>
    <numFmt numFmtId="206" formatCode="[$¥-411]#,##0;[$¥-411]#,##0"/>
    <numFmt numFmtId="207" formatCode="_-* #,##0.0_-;\-* #,##0.0_-;_-* &quot;-&quot;??_-;_-@_-"/>
    <numFmt numFmtId="208" formatCode="_-* #,##0_-;\-* #,##0_-;_-* &quot;-&quot;??_-;_-@_-"/>
    <numFmt numFmtId="209" formatCode="[$¥-411]#,##0;[Red]\-[$¥-411]#,##0"/>
    <numFmt numFmtId="210" formatCode="_ * #,##0.0000_ ;_ * \-#,##0.0000_ ;_ * &quot;-&quot;????_ ;_ @_ 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2"/>
    </font>
    <font>
      <sz val="14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8"/>
      <color indexed="39"/>
      <name val="ＭＳ Ｐゴシック"/>
      <family val="0"/>
    </font>
    <font>
      <u val="single"/>
      <sz val="11"/>
      <color indexed="39"/>
      <name val="ＭＳ Ｐゴシック"/>
      <family val="2"/>
    </font>
    <font>
      <u val="single"/>
      <sz val="11"/>
      <color indexed="36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8"/>
      <color rgb="FF0000FF"/>
      <name val="ＭＳ Ｐゴシック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7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86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202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96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19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204" fontId="0" fillId="0" borderId="11" xfId="0" applyNumberFormat="1" applyBorder="1" applyAlignment="1">
      <alignment vertical="center"/>
    </xf>
    <xf numFmtId="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206" fontId="0" fillId="0" borderId="11" xfId="47" applyNumberFormat="1" applyFont="1" applyBorder="1" applyAlignment="1">
      <alignment vertical="center"/>
    </xf>
    <xf numFmtId="206" fontId="0" fillId="0" borderId="10" xfId="47" applyNumberFormat="1" applyFont="1" applyBorder="1" applyAlignment="1">
      <alignment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06" fontId="0" fillId="0" borderId="14" xfId="0" applyNumberFormat="1" applyFon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206" fontId="0" fillId="0" borderId="18" xfId="47" applyNumberFormat="1" applyFont="1" applyBorder="1" applyAlignment="1">
      <alignment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Alignment="1">
      <alignment vertical="center"/>
    </xf>
    <xf numFmtId="209" fontId="0" fillId="0" borderId="11" xfId="47" applyNumberFormat="1" applyFont="1" applyBorder="1" applyAlignment="1">
      <alignment vertical="center"/>
    </xf>
    <xf numFmtId="210" fontId="0" fillId="0" borderId="11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6" fontId="0" fillId="0" borderId="0" xfId="0" applyNumberForma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3" fontId="0" fillId="0" borderId="23" xfId="41" applyNumberFormat="1" applyFont="1" applyBorder="1" applyAlignment="1">
      <alignment horizontal="center" vertical="center"/>
    </xf>
    <xf numFmtId="193" fontId="0" fillId="0" borderId="24" xfId="41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3" xfId="60"/>
    <cellStyle name="標準_気づき" xfId="61"/>
    <cellStyle name="標準_気づき_1" xfId="62"/>
    <cellStyle name="普通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17</xdr:col>
      <xdr:colOff>114300</xdr:colOff>
      <xdr:row>37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159639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5</xdr:col>
      <xdr:colOff>981075</xdr:colOff>
      <xdr:row>74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686550"/>
          <a:ext cx="49434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8</xdr:col>
      <xdr:colOff>809625</xdr:colOff>
      <xdr:row>111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3030200"/>
          <a:ext cx="77438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9</xdr:col>
      <xdr:colOff>857250</xdr:colOff>
      <xdr:row>148</xdr:row>
      <xdr:rowOff>47625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19373850"/>
          <a:ext cx="878205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8</xdr:col>
      <xdr:colOff>285750</xdr:colOff>
      <xdr:row>185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25717500"/>
          <a:ext cx="721995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9</xdr:col>
      <xdr:colOff>876300</xdr:colOff>
      <xdr:row>222</xdr:row>
      <xdr:rowOff>9525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" y="32061150"/>
          <a:ext cx="88011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10</xdr:col>
      <xdr:colOff>323850</xdr:colOff>
      <xdr:row>258</xdr:row>
      <xdr:rowOff>161925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38404800"/>
          <a:ext cx="92392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11</xdr:col>
      <xdr:colOff>552450</xdr:colOff>
      <xdr:row>296</xdr:row>
      <xdr:rowOff>47625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44748450"/>
          <a:ext cx="1045845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10</xdr:col>
      <xdr:colOff>885825</xdr:colOff>
      <xdr:row>333</xdr:row>
      <xdr:rowOff>28575</xdr:rowOff>
    </xdr:to>
    <xdr:pic>
      <xdr:nvPicPr>
        <xdr:cNvPr id="9" name="図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51092100"/>
          <a:ext cx="98012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11</xdr:col>
      <xdr:colOff>361950</xdr:colOff>
      <xdr:row>370</xdr:row>
      <xdr:rowOff>57150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57435750"/>
          <a:ext cx="1026795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11</xdr:col>
      <xdr:colOff>85725</xdr:colOff>
      <xdr:row>406</xdr:row>
      <xdr:rowOff>66675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63779400"/>
          <a:ext cx="99917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17</xdr:col>
      <xdr:colOff>104775</xdr:colOff>
      <xdr:row>444</xdr:row>
      <xdr:rowOff>47625</xdr:rowOff>
    </xdr:to>
    <xdr:pic>
      <xdr:nvPicPr>
        <xdr:cNvPr id="12" name="図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0600" y="70161150"/>
          <a:ext cx="1595437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10</xdr:col>
      <xdr:colOff>885825</xdr:colOff>
      <xdr:row>481</xdr:row>
      <xdr:rowOff>0</xdr:rowOff>
    </xdr:to>
    <xdr:pic>
      <xdr:nvPicPr>
        <xdr:cNvPr id="13" name="図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0600" y="76504800"/>
          <a:ext cx="9801225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17</xdr:col>
      <xdr:colOff>104775</xdr:colOff>
      <xdr:row>518</xdr:row>
      <xdr:rowOff>95250</xdr:rowOff>
    </xdr:to>
    <xdr:pic>
      <xdr:nvPicPr>
        <xdr:cNvPr id="14" name="図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82848450"/>
          <a:ext cx="1595437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6</xdr:col>
      <xdr:colOff>981075</xdr:colOff>
      <xdr:row>556</xdr:row>
      <xdr:rowOff>57150</xdr:rowOff>
    </xdr:to>
    <xdr:pic>
      <xdr:nvPicPr>
        <xdr:cNvPr id="15" name="図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90600" y="89363550"/>
          <a:ext cx="59340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0"/>
  <sheetViews>
    <sheetView tabSelected="1" zoomScale="110" zoomScaleNormal="110" zoomScaleSheetLayoutView="100" workbookViewId="0" topLeftCell="A1">
      <pane ySplit="4" topLeftCell="BM23" activePane="bottomLeft" state="frozen"/>
      <selection pane="topLeft" activeCell="A1" sqref="A1"/>
      <selection pane="bottomLeft" activeCell="N44" sqref="N44"/>
    </sheetView>
  </sheetViews>
  <sheetFormatPr defaultColWidth="10.00390625" defaultRowHeight="13.5" customHeight="1"/>
  <cols>
    <col min="1" max="1" width="5.625" style="0" customWidth="1"/>
    <col min="2" max="2" width="9.875" style="0" customWidth="1"/>
    <col min="3" max="3" width="13.625" style="0" customWidth="1"/>
    <col min="4" max="4" width="8.875" style="0" customWidth="1"/>
    <col min="5" max="5" width="10.375" style="0" customWidth="1"/>
    <col min="6" max="6" width="10.875" style="0" customWidth="1"/>
    <col min="7" max="9" width="11.375" style="0" customWidth="1"/>
    <col min="10" max="10" width="11.00390625" style="0" customWidth="1"/>
    <col min="11" max="11" width="11.375" style="0" customWidth="1"/>
    <col min="12" max="12" width="10.875" style="0" customWidth="1"/>
    <col min="13" max="13" width="10.00390625" style="0" customWidth="1"/>
    <col min="14" max="14" width="12.375" style="0" customWidth="1"/>
    <col min="15" max="15" width="12.00390625" style="0" customWidth="1"/>
    <col min="16" max="16" width="11.125" style="0" customWidth="1"/>
    <col min="17" max="17" width="6.00390625" style="0" customWidth="1"/>
    <col min="18" max="18" width="9.375" style="0" customWidth="1"/>
  </cols>
  <sheetData>
    <row r="1" ht="30.75" customHeight="1">
      <c r="B1" s="3" t="s">
        <v>40</v>
      </c>
    </row>
    <row r="2" ht="22.5" customHeight="1">
      <c r="C2" s="2"/>
    </row>
    <row r="3" spans="2:16" ht="19.5" customHeight="1">
      <c r="B3" s="34" t="s">
        <v>10</v>
      </c>
      <c r="C3" s="35" t="s">
        <v>11</v>
      </c>
      <c r="D3" s="44" t="s">
        <v>12</v>
      </c>
      <c r="E3" s="44"/>
      <c r="F3" s="44"/>
      <c r="G3" s="44"/>
      <c r="H3" s="45" t="s">
        <v>26</v>
      </c>
      <c r="I3" s="45"/>
      <c r="J3" s="46" t="s">
        <v>19</v>
      </c>
      <c r="K3" s="36" t="s">
        <v>20</v>
      </c>
      <c r="L3" s="36"/>
      <c r="M3" s="36"/>
      <c r="N3" s="37" t="s">
        <v>21</v>
      </c>
      <c r="O3" s="38"/>
      <c r="P3" s="39"/>
    </row>
    <row r="4" spans="2:16" ht="19.5" customHeight="1">
      <c r="B4" s="34"/>
      <c r="C4" s="35"/>
      <c r="D4" s="28" t="s">
        <v>0</v>
      </c>
      <c r="E4" s="28" t="s">
        <v>13</v>
      </c>
      <c r="F4" s="28" t="s">
        <v>14</v>
      </c>
      <c r="G4" s="28" t="s">
        <v>15</v>
      </c>
      <c r="H4" s="15" t="s">
        <v>17</v>
      </c>
      <c r="I4" s="15" t="s">
        <v>18</v>
      </c>
      <c r="J4" s="46"/>
      <c r="K4" s="16" t="s">
        <v>13</v>
      </c>
      <c r="L4" s="16" t="s">
        <v>14</v>
      </c>
      <c r="M4" s="16" t="s">
        <v>16</v>
      </c>
      <c r="N4" s="17" t="s">
        <v>1</v>
      </c>
      <c r="O4" s="17" t="s">
        <v>22</v>
      </c>
      <c r="P4" s="20" t="s">
        <v>29</v>
      </c>
    </row>
    <row r="5" spans="2:19" ht="19.5" customHeight="1">
      <c r="B5" s="9">
        <v>1</v>
      </c>
      <c r="C5" s="18">
        <v>100000</v>
      </c>
      <c r="D5" s="9" t="s">
        <v>41</v>
      </c>
      <c r="E5" s="10">
        <v>2006</v>
      </c>
      <c r="F5" s="11">
        <v>42098</v>
      </c>
      <c r="G5" s="12">
        <v>1.3024</v>
      </c>
      <c r="H5" s="13">
        <f aca="true" t="shared" si="0" ref="H5:H39">ROUNDDOWN(ABS(S5)*10000,0)</f>
        <v>107</v>
      </c>
      <c r="I5" s="14">
        <f aca="true" t="shared" si="1" ref="I5:I39">H5*J5*130</f>
        <v>2998.996</v>
      </c>
      <c r="J5" s="31">
        <f aca="true" t="shared" si="2" ref="J5:J39">ROUNDDOWN(C5*0.03/H5/130,4)</f>
        <v>0.2156</v>
      </c>
      <c r="K5" s="10">
        <v>2006</v>
      </c>
      <c r="L5" s="11">
        <v>42160</v>
      </c>
      <c r="M5" s="12">
        <v>1.2081</v>
      </c>
      <c r="N5" s="30">
        <f>O5*130*J5</f>
        <v>26430.404000000013</v>
      </c>
      <c r="O5" s="32">
        <f aca="true" t="shared" si="3" ref="O5:O39">IF(D5="買",(M5-G5)*10000,(M5-G5)*10000*(-1))</f>
        <v>943.0000000000005</v>
      </c>
      <c r="P5" s="8">
        <f aca="true" t="shared" si="4" ref="P5:P39">ROUNDDOWN(O5/H5,2)</f>
        <v>8.81</v>
      </c>
      <c r="R5" s="29">
        <v>1.3132</v>
      </c>
      <c r="S5" s="29">
        <f aca="true" t="shared" si="5" ref="S5:S39">ROUNDDOWN(R5-G5,5)</f>
        <v>0.01079</v>
      </c>
    </row>
    <row r="6" spans="2:19" ht="19.5" customHeight="1">
      <c r="B6" s="4">
        <f>B5+1</f>
        <v>2</v>
      </c>
      <c r="C6" s="19">
        <f>C5+N5</f>
        <v>126430.40400000001</v>
      </c>
      <c r="D6" s="9" t="s">
        <v>41</v>
      </c>
      <c r="E6" s="10">
        <v>2006</v>
      </c>
      <c r="F6" s="6">
        <v>42249</v>
      </c>
      <c r="G6" s="7">
        <v>1.2283</v>
      </c>
      <c r="H6" s="13">
        <f t="shared" si="0"/>
        <v>103</v>
      </c>
      <c r="I6" s="14">
        <f t="shared" si="1"/>
        <v>3792.048</v>
      </c>
      <c r="J6" s="31">
        <f t="shared" si="2"/>
        <v>0.2832</v>
      </c>
      <c r="K6" s="10">
        <v>2006</v>
      </c>
      <c r="L6" s="6">
        <v>42253</v>
      </c>
      <c r="M6" s="7">
        <v>1.2386</v>
      </c>
      <c r="N6" s="30">
        <f>O6*130*J6</f>
        <v>-3792.047999999991</v>
      </c>
      <c r="O6" s="32">
        <f t="shared" si="3"/>
        <v>-102.99999999999976</v>
      </c>
      <c r="P6" s="8">
        <f t="shared" si="4"/>
        <v>-0.99</v>
      </c>
      <c r="R6" s="29">
        <v>1.2386</v>
      </c>
      <c r="S6" s="29">
        <f t="shared" si="5"/>
        <v>0.0103</v>
      </c>
    </row>
    <row r="7" spans="2:19" ht="19.5" customHeight="1">
      <c r="B7" s="4">
        <f aca="true" t="shared" si="6" ref="B7:B40">B6+1</f>
        <v>3</v>
      </c>
      <c r="C7" s="19">
        <f aca="true" t="shared" si="7" ref="C7:C18">C6+N6</f>
        <v>122638.35600000001</v>
      </c>
      <c r="D7" s="4" t="s">
        <v>24</v>
      </c>
      <c r="E7" s="10">
        <v>2006</v>
      </c>
      <c r="F7" s="6">
        <v>42268</v>
      </c>
      <c r="G7" s="7">
        <v>1.2534</v>
      </c>
      <c r="H7" s="13">
        <f t="shared" si="0"/>
        <v>71</v>
      </c>
      <c r="I7" s="14">
        <f t="shared" si="1"/>
        <v>3679.078</v>
      </c>
      <c r="J7" s="31">
        <f t="shared" si="2"/>
        <v>0.3986</v>
      </c>
      <c r="K7" s="10">
        <v>2006</v>
      </c>
      <c r="L7" s="6">
        <v>42268</v>
      </c>
      <c r="M7" s="7">
        <v>1.2463</v>
      </c>
      <c r="N7" s="30">
        <f aca="true" t="shared" si="8" ref="N7:N39">O7*130*J7</f>
        <v>-3679.078000000055</v>
      </c>
      <c r="O7" s="32">
        <f t="shared" si="3"/>
        <v>-71.00000000000107</v>
      </c>
      <c r="P7" s="8">
        <f t="shared" si="4"/>
        <v>-1</v>
      </c>
      <c r="R7" s="29">
        <v>1.2463</v>
      </c>
      <c r="S7" s="29">
        <f t="shared" si="5"/>
        <v>-0.0071</v>
      </c>
    </row>
    <row r="8" spans="2:19" ht="19.5" customHeight="1">
      <c r="B8" s="4">
        <f t="shared" si="6"/>
        <v>4</v>
      </c>
      <c r="C8" s="19">
        <f t="shared" si="7"/>
        <v>118959.27799999996</v>
      </c>
      <c r="D8" s="4" t="s">
        <v>24</v>
      </c>
      <c r="E8" s="10">
        <v>2006</v>
      </c>
      <c r="F8" s="6">
        <v>42323</v>
      </c>
      <c r="G8" s="7">
        <v>1.2472</v>
      </c>
      <c r="H8" s="13">
        <f t="shared" si="0"/>
        <v>168</v>
      </c>
      <c r="I8" s="14">
        <f t="shared" si="1"/>
        <v>3568.656</v>
      </c>
      <c r="J8" s="31">
        <f t="shared" si="2"/>
        <v>0.1634</v>
      </c>
      <c r="K8" s="10">
        <v>2006</v>
      </c>
      <c r="L8" s="6">
        <v>42329</v>
      </c>
      <c r="M8" s="7">
        <v>1.2397</v>
      </c>
      <c r="N8" s="30">
        <f t="shared" si="8"/>
        <v>-1593.1500000000133</v>
      </c>
      <c r="O8" s="32">
        <f t="shared" si="3"/>
        <v>-75.00000000000063</v>
      </c>
      <c r="P8" s="8">
        <f t="shared" si="4"/>
        <v>-0.44</v>
      </c>
      <c r="R8" s="29">
        <v>1.2304</v>
      </c>
      <c r="S8" s="29">
        <f t="shared" si="5"/>
        <v>-0.0168</v>
      </c>
    </row>
    <row r="9" spans="2:19" ht="19.5" customHeight="1">
      <c r="B9" s="4">
        <f t="shared" si="6"/>
        <v>5</v>
      </c>
      <c r="C9" s="19">
        <f t="shared" si="7"/>
        <v>117366.12799999995</v>
      </c>
      <c r="D9" s="4" t="s">
        <v>25</v>
      </c>
      <c r="E9" s="10">
        <v>2007</v>
      </c>
      <c r="F9" s="6">
        <v>42027</v>
      </c>
      <c r="G9" s="7">
        <v>1.2468</v>
      </c>
      <c r="H9" s="13">
        <f t="shared" si="0"/>
        <v>57</v>
      </c>
      <c r="I9" s="14">
        <f t="shared" si="1"/>
        <v>3520.491</v>
      </c>
      <c r="J9" s="31">
        <f t="shared" si="2"/>
        <v>0.4751</v>
      </c>
      <c r="K9" s="5">
        <v>2007</v>
      </c>
      <c r="L9" s="6">
        <v>42030</v>
      </c>
      <c r="M9" s="7">
        <v>1.2525</v>
      </c>
      <c r="N9" s="30">
        <f t="shared" si="8"/>
        <v>-3520.491000000024</v>
      </c>
      <c r="O9" s="32">
        <f t="shared" si="3"/>
        <v>-57.000000000000384</v>
      </c>
      <c r="P9" s="8">
        <f t="shared" si="4"/>
        <v>-1</v>
      </c>
      <c r="R9" s="29">
        <v>1.2525</v>
      </c>
      <c r="S9" s="29">
        <f t="shared" si="5"/>
        <v>0.0057</v>
      </c>
    </row>
    <row r="10" spans="2:19" ht="19.5" customHeight="1">
      <c r="B10" s="4">
        <f t="shared" si="6"/>
        <v>6</v>
      </c>
      <c r="C10" s="19">
        <f t="shared" si="7"/>
        <v>113845.63699999993</v>
      </c>
      <c r="D10" s="4" t="s">
        <v>25</v>
      </c>
      <c r="E10" s="10">
        <v>2007</v>
      </c>
      <c r="F10" s="6">
        <v>42058</v>
      </c>
      <c r="G10" s="7">
        <v>1.2367</v>
      </c>
      <c r="H10" s="13">
        <f t="shared" si="0"/>
        <v>69</v>
      </c>
      <c r="I10" s="14">
        <f t="shared" si="1"/>
        <v>3414.879</v>
      </c>
      <c r="J10" s="31">
        <f t="shared" si="2"/>
        <v>0.3807</v>
      </c>
      <c r="K10" s="5">
        <v>2007</v>
      </c>
      <c r="L10" s="6">
        <v>42084</v>
      </c>
      <c r="M10" s="7">
        <v>1.2159</v>
      </c>
      <c r="N10" s="30">
        <f t="shared" si="8"/>
        <v>10294.127999999964</v>
      </c>
      <c r="O10" s="32">
        <f t="shared" si="3"/>
        <v>207.9999999999993</v>
      </c>
      <c r="P10" s="8">
        <f t="shared" si="4"/>
        <v>3.01</v>
      </c>
      <c r="R10" s="29">
        <v>1.2436</v>
      </c>
      <c r="S10" s="29">
        <f t="shared" si="5"/>
        <v>0.0069</v>
      </c>
    </row>
    <row r="11" spans="2:19" ht="19.5" customHeight="1">
      <c r="B11" s="4">
        <f t="shared" si="6"/>
        <v>7</v>
      </c>
      <c r="C11" s="19">
        <f t="shared" si="7"/>
        <v>124139.7649999999</v>
      </c>
      <c r="D11" s="4" t="s">
        <v>24</v>
      </c>
      <c r="E11" s="10">
        <v>2007</v>
      </c>
      <c r="F11" s="6">
        <v>42225</v>
      </c>
      <c r="G11" s="7">
        <v>1.1993</v>
      </c>
      <c r="H11" s="13">
        <f t="shared" si="0"/>
        <v>74</v>
      </c>
      <c r="I11" s="14">
        <f t="shared" si="1"/>
        <v>3723.902</v>
      </c>
      <c r="J11" s="31">
        <f t="shared" si="2"/>
        <v>0.3871</v>
      </c>
      <c r="K11" s="5">
        <v>2007</v>
      </c>
      <c r="L11" s="6">
        <v>42252</v>
      </c>
      <c r="M11" s="7">
        <v>1.206</v>
      </c>
      <c r="N11" s="30">
        <f t="shared" si="8"/>
        <v>3371.640999999964</v>
      </c>
      <c r="O11" s="32">
        <f t="shared" si="3"/>
        <v>66.99999999999929</v>
      </c>
      <c r="P11" s="8">
        <f t="shared" si="4"/>
        <v>0.9</v>
      </c>
      <c r="R11" s="29">
        <v>1.1919</v>
      </c>
      <c r="S11" s="29">
        <f t="shared" si="5"/>
        <v>-0.0074</v>
      </c>
    </row>
    <row r="12" spans="2:19" ht="19.5" customHeight="1">
      <c r="B12" s="4">
        <f t="shared" si="6"/>
        <v>8</v>
      </c>
      <c r="C12" s="19">
        <f t="shared" si="7"/>
        <v>127511.40599999986</v>
      </c>
      <c r="D12" s="4" t="s">
        <v>41</v>
      </c>
      <c r="E12" s="10">
        <v>2007</v>
      </c>
      <c r="F12" s="6">
        <v>42302</v>
      </c>
      <c r="G12" s="7">
        <v>1.1708</v>
      </c>
      <c r="H12" s="13">
        <f t="shared" si="0"/>
        <v>65</v>
      </c>
      <c r="I12" s="14">
        <f t="shared" si="1"/>
        <v>3825.315</v>
      </c>
      <c r="J12" s="31">
        <f t="shared" si="2"/>
        <v>0.4527</v>
      </c>
      <c r="K12" s="5">
        <v>2007</v>
      </c>
      <c r="L12" s="6">
        <v>42338</v>
      </c>
      <c r="M12" s="7">
        <v>1.1048</v>
      </c>
      <c r="N12" s="30">
        <f t="shared" si="8"/>
        <v>38841.66000000003</v>
      </c>
      <c r="O12" s="32">
        <f t="shared" si="3"/>
        <v>660.0000000000006</v>
      </c>
      <c r="P12" s="8">
        <f t="shared" si="4"/>
        <v>10.15</v>
      </c>
      <c r="R12" s="29">
        <v>1.1774</v>
      </c>
      <c r="S12" s="29">
        <f t="shared" si="5"/>
        <v>0.00659</v>
      </c>
    </row>
    <row r="13" spans="2:19" ht="19.5" customHeight="1">
      <c r="B13" s="4">
        <f t="shared" si="6"/>
        <v>9</v>
      </c>
      <c r="C13" s="19">
        <f t="shared" si="7"/>
        <v>166353.06599999988</v>
      </c>
      <c r="D13" s="4" t="s">
        <v>24</v>
      </c>
      <c r="E13" s="10">
        <v>2008</v>
      </c>
      <c r="F13" s="6">
        <v>42131</v>
      </c>
      <c r="G13" s="7">
        <v>1.0548</v>
      </c>
      <c r="H13" s="13">
        <f t="shared" si="0"/>
        <v>123</v>
      </c>
      <c r="I13" s="14">
        <f t="shared" si="1"/>
        <v>4990.479</v>
      </c>
      <c r="J13" s="31">
        <f t="shared" si="2"/>
        <v>0.3121</v>
      </c>
      <c r="K13" s="5">
        <v>2008</v>
      </c>
      <c r="L13" s="6">
        <v>42133</v>
      </c>
      <c r="M13" s="7">
        <v>1.0425</v>
      </c>
      <c r="N13" s="30">
        <f t="shared" si="8"/>
        <v>-4990.478999999991</v>
      </c>
      <c r="O13" s="32">
        <f t="shared" si="3"/>
        <v>-122.99999999999977</v>
      </c>
      <c r="P13" s="8">
        <f t="shared" si="4"/>
        <v>-0.99</v>
      </c>
      <c r="R13" s="29">
        <v>1.0425</v>
      </c>
      <c r="S13" s="29">
        <f t="shared" si="5"/>
        <v>-0.0123</v>
      </c>
    </row>
    <row r="14" spans="2:19" ht="19.5" customHeight="1">
      <c r="B14" s="4">
        <f t="shared" si="6"/>
        <v>10</v>
      </c>
      <c r="C14" s="19">
        <f t="shared" si="7"/>
        <v>161362.58699999988</v>
      </c>
      <c r="D14" s="4" t="s">
        <v>24</v>
      </c>
      <c r="E14" s="10">
        <v>2008</v>
      </c>
      <c r="F14" s="6">
        <v>42160</v>
      </c>
      <c r="G14" s="7">
        <v>1.0444</v>
      </c>
      <c r="H14" s="13">
        <f t="shared" si="0"/>
        <v>83</v>
      </c>
      <c r="I14" s="14">
        <f t="shared" si="1"/>
        <v>4840.394</v>
      </c>
      <c r="J14" s="31">
        <f t="shared" si="2"/>
        <v>0.4486</v>
      </c>
      <c r="K14" s="5">
        <v>2008</v>
      </c>
      <c r="L14" s="6">
        <v>42160</v>
      </c>
      <c r="M14" s="7">
        <v>1.036</v>
      </c>
      <c r="N14" s="30">
        <f t="shared" si="8"/>
        <v>-4898.711999999979</v>
      </c>
      <c r="O14" s="32">
        <f t="shared" si="3"/>
        <v>-83.99999999999963</v>
      </c>
      <c r="P14" s="8">
        <f t="shared" si="4"/>
        <v>-1.01</v>
      </c>
      <c r="R14" s="29">
        <v>1.036</v>
      </c>
      <c r="S14" s="29">
        <f t="shared" si="5"/>
        <v>-0.00839</v>
      </c>
    </row>
    <row r="15" spans="2:19" ht="19.5" customHeight="1">
      <c r="B15" s="4">
        <f t="shared" si="6"/>
        <v>11</v>
      </c>
      <c r="C15" s="19">
        <f t="shared" si="7"/>
        <v>156463.8749999999</v>
      </c>
      <c r="D15" s="4" t="s">
        <v>41</v>
      </c>
      <c r="E15" s="10">
        <v>2008</v>
      </c>
      <c r="F15" s="6">
        <v>42200</v>
      </c>
      <c r="G15" s="7">
        <v>1.0143</v>
      </c>
      <c r="H15" s="13">
        <f t="shared" si="0"/>
        <v>106</v>
      </c>
      <c r="I15" s="14">
        <f t="shared" si="1"/>
        <v>4693.468</v>
      </c>
      <c r="J15" s="31">
        <f t="shared" si="2"/>
        <v>0.3406</v>
      </c>
      <c r="K15" s="5">
        <v>2008</v>
      </c>
      <c r="L15" s="6">
        <v>42202</v>
      </c>
      <c r="M15" s="7">
        <v>1.025</v>
      </c>
      <c r="N15" s="30">
        <f t="shared" si="8"/>
        <v>-4737.74599999997</v>
      </c>
      <c r="O15" s="32">
        <f t="shared" si="3"/>
        <v>-106.99999999999932</v>
      </c>
      <c r="P15" s="8">
        <f t="shared" si="4"/>
        <v>-1</v>
      </c>
      <c r="R15" s="33">
        <v>1.025</v>
      </c>
      <c r="S15" s="29">
        <f t="shared" si="5"/>
        <v>0.01069</v>
      </c>
    </row>
    <row r="16" spans="2:19" ht="19.5" customHeight="1">
      <c r="B16" s="4">
        <f t="shared" si="6"/>
        <v>12</v>
      </c>
      <c r="C16" s="19">
        <f t="shared" si="7"/>
        <v>151726.12899999996</v>
      </c>
      <c r="D16" s="4" t="s">
        <v>24</v>
      </c>
      <c r="E16" s="10">
        <v>2008</v>
      </c>
      <c r="F16" s="6">
        <v>42221</v>
      </c>
      <c r="G16" s="7">
        <v>1.0504</v>
      </c>
      <c r="H16" s="13">
        <f t="shared" si="0"/>
        <v>72</v>
      </c>
      <c r="I16" s="14">
        <f t="shared" si="1"/>
        <v>4551.768000000001</v>
      </c>
      <c r="J16" s="31">
        <f t="shared" si="2"/>
        <v>0.4863</v>
      </c>
      <c r="K16" s="5">
        <v>2008</v>
      </c>
      <c r="L16" s="6">
        <v>42261</v>
      </c>
      <c r="M16" s="7">
        <v>1.1212</v>
      </c>
      <c r="N16" s="30">
        <f t="shared" si="8"/>
        <v>44759.05199999999</v>
      </c>
      <c r="O16" s="32">
        <f t="shared" si="3"/>
        <v>707.9999999999998</v>
      </c>
      <c r="P16" s="8">
        <f t="shared" si="4"/>
        <v>9.83</v>
      </c>
      <c r="R16" s="29">
        <v>1.0432</v>
      </c>
      <c r="S16" s="29">
        <f t="shared" si="5"/>
        <v>-0.0072</v>
      </c>
    </row>
    <row r="17" spans="2:19" ht="19.5" customHeight="1">
      <c r="B17" s="4">
        <f t="shared" si="6"/>
        <v>13</v>
      </c>
      <c r="C17" s="19">
        <f t="shared" si="7"/>
        <v>196485.18099999995</v>
      </c>
      <c r="D17" s="4" t="s">
        <v>42</v>
      </c>
      <c r="E17" s="10">
        <v>2008</v>
      </c>
      <c r="F17" s="6">
        <v>42268</v>
      </c>
      <c r="G17" s="7">
        <v>1.1005</v>
      </c>
      <c r="H17" s="13">
        <f t="shared" si="0"/>
        <v>272</v>
      </c>
      <c r="I17" s="14">
        <f t="shared" si="1"/>
        <v>5894.512</v>
      </c>
      <c r="J17" s="31">
        <f t="shared" si="2"/>
        <v>0.1667</v>
      </c>
      <c r="K17" s="5">
        <v>2008</v>
      </c>
      <c r="L17" s="6">
        <v>42277</v>
      </c>
      <c r="M17" s="7">
        <v>1.1086</v>
      </c>
      <c r="N17" s="30">
        <f t="shared" si="8"/>
        <v>-1755.350999999999</v>
      </c>
      <c r="O17" s="32">
        <f t="shared" si="3"/>
        <v>-80.99999999999996</v>
      </c>
      <c r="P17" s="8">
        <f t="shared" si="4"/>
        <v>-0.29</v>
      </c>
      <c r="R17" s="29">
        <v>1.1278</v>
      </c>
      <c r="S17" s="29">
        <f t="shared" si="5"/>
        <v>0.02729</v>
      </c>
    </row>
    <row r="18" spans="2:19" ht="19.5" customHeight="1">
      <c r="B18" s="4">
        <f t="shared" si="6"/>
        <v>14</v>
      </c>
      <c r="C18" s="19">
        <f t="shared" si="7"/>
        <v>194729.82999999996</v>
      </c>
      <c r="D18" s="4" t="s">
        <v>24</v>
      </c>
      <c r="E18" s="10">
        <v>2008</v>
      </c>
      <c r="F18" s="6">
        <v>42292</v>
      </c>
      <c r="G18" s="7">
        <v>1.138</v>
      </c>
      <c r="H18" s="13">
        <f t="shared" si="0"/>
        <v>107</v>
      </c>
      <c r="I18" s="14">
        <f t="shared" si="1"/>
        <v>5840.808999999999</v>
      </c>
      <c r="J18" s="31">
        <f t="shared" si="2"/>
        <v>0.4199</v>
      </c>
      <c r="K18" s="5">
        <v>2008</v>
      </c>
      <c r="L18" s="6">
        <v>42306</v>
      </c>
      <c r="M18" s="7">
        <v>1.1534</v>
      </c>
      <c r="N18" s="30">
        <f t="shared" si="8"/>
        <v>8406.398000000043</v>
      </c>
      <c r="O18" s="32">
        <f t="shared" si="3"/>
        <v>154.0000000000008</v>
      </c>
      <c r="P18" s="8">
        <f t="shared" si="4"/>
        <v>1.43</v>
      </c>
      <c r="R18" s="29">
        <v>1.1272</v>
      </c>
      <c r="S18" s="29">
        <f t="shared" si="5"/>
        <v>-0.01079</v>
      </c>
    </row>
    <row r="19" spans="2:19" ht="19.5" customHeight="1">
      <c r="B19" s="4">
        <f t="shared" si="6"/>
        <v>15</v>
      </c>
      <c r="C19" s="19">
        <f aca="true" t="shared" si="9" ref="C19:C24">C18+N18</f>
        <v>203136.228</v>
      </c>
      <c r="D19" s="4" t="s">
        <v>42</v>
      </c>
      <c r="E19" s="10">
        <v>2009</v>
      </c>
      <c r="F19" s="6">
        <v>42132</v>
      </c>
      <c r="G19" s="7">
        <v>1.1251</v>
      </c>
      <c r="H19" s="13">
        <f t="shared" si="0"/>
        <v>168</v>
      </c>
      <c r="I19" s="14">
        <f t="shared" si="1"/>
        <v>6093.360000000001</v>
      </c>
      <c r="J19" s="31">
        <f t="shared" si="2"/>
        <v>0.279</v>
      </c>
      <c r="K19" s="5">
        <v>2009</v>
      </c>
      <c r="L19" s="6">
        <v>42160</v>
      </c>
      <c r="M19" s="7">
        <v>1.0656</v>
      </c>
      <c r="N19" s="30">
        <f t="shared" si="8"/>
        <v>21580.64999999996</v>
      </c>
      <c r="O19" s="32">
        <f t="shared" si="3"/>
        <v>594.9999999999989</v>
      </c>
      <c r="P19" s="8">
        <f t="shared" si="4"/>
        <v>3.54</v>
      </c>
      <c r="R19" s="29">
        <v>1.142</v>
      </c>
      <c r="S19" s="29">
        <f t="shared" si="5"/>
        <v>0.01689</v>
      </c>
    </row>
    <row r="20" spans="2:19" ht="19.5" customHeight="1">
      <c r="B20" s="4">
        <f t="shared" si="6"/>
        <v>16</v>
      </c>
      <c r="C20" s="19">
        <f t="shared" si="9"/>
        <v>224716.87799999997</v>
      </c>
      <c r="D20" s="4" t="s">
        <v>42</v>
      </c>
      <c r="E20" s="10">
        <v>2009</v>
      </c>
      <c r="F20" s="6">
        <v>42255</v>
      </c>
      <c r="G20" s="7">
        <v>1.055</v>
      </c>
      <c r="H20" s="13">
        <f t="shared" si="0"/>
        <v>58</v>
      </c>
      <c r="I20" s="14">
        <f t="shared" si="1"/>
        <v>6740.76</v>
      </c>
      <c r="J20" s="31">
        <f t="shared" si="2"/>
        <v>0.894</v>
      </c>
      <c r="K20" s="5">
        <v>2009</v>
      </c>
      <c r="L20" s="6">
        <v>42303</v>
      </c>
      <c r="M20" s="7">
        <v>1.0166</v>
      </c>
      <c r="N20" s="30">
        <f t="shared" si="8"/>
        <v>44628.47999999999</v>
      </c>
      <c r="O20" s="32">
        <f t="shared" si="3"/>
        <v>383.9999999999999</v>
      </c>
      <c r="P20" s="8">
        <f t="shared" si="4"/>
        <v>6.62</v>
      </c>
      <c r="R20" s="29">
        <v>1.0608</v>
      </c>
      <c r="S20" s="29">
        <f t="shared" si="5"/>
        <v>0.0058</v>
      </c>
    </row>
    <row r="21" spans="2:19" ht="19.5" customHeight="1">
      <c r="B21" s="4">
        <f t="shared" si="6"/>
        <v>17</v>
      </c>
      <c r="C21" s="19">
        <f t="shared" si="9"/>
        <v>269345.35799999995</v>
      </c>
      <c r="D21" s="4" t="s">
        <v>24</v>
      </c>
      <c r="E21" s="10">
        <v>2010</v>
      </c>
      <c r="F21" s="6">
        <v>42200</v>
      </c>
      <c r="G21" s="7">
        <v>1.05233</v>
      </c>
      <c r="H21" s="13">
        <f t="shared" si="0"/>
        <v>92</v>
      </c>
      <c r="I21" s="14">
        <f t="shared" si="1"/>
        <v>8080.176</v>
      </c>
      <c r="J21" s="31">
        <f t="shared" si="2"/>
        <v>0.6756</v>
      </c>
      <c r="K21" s="5">
        <v>2009</v>
      </c>
      <c r="L21" s="6">
        <v>42208</v>
      </c>
      <c r="M21" s="7">
        <v>1.05556</v>
      </c>
      <c r="N21" s="30">
        <f t="shared" si="8"/>
        <v>2836.844400000058</v>
      </c>
      <c r="O21" s="32">
        <f t="shared" si="3"/>
        <v>32.300000000000665</v>
      </c>
      <c r="P21" s="8">
        <f t="shared" si="4"/>
        <v>0.35</v>
      </c>
      <c r="R21" s="29">
        <v>1.06158</v>
      </c>
      <c r="S21" s="29">
        <f t="shared" si="5"/>
        <v>0.00924</v>
      </c>
    </row>
    <row r="22" spans="2:19" ht="19.5" customHeight="1">
      <c r="B22" s="4">
        <f t="shared" si="6"/>
        <v>18</v>
      </c>
      <c r="C22" s="19">
        <f t="shared" si="9"/>
        <v>272182.2024</v>
      </c>
      <c r="D22" s="4" t="s">
        <v>42</v>
      </c>
      <c r="E22" s="10">
        <v>2010</v>
      </c>
      <c r="F22" s="6">
        <v>42229</v>
      </c>
      <c r="G22" s="7">
        <v>1.04806</v>
      </c>
      <c r="H22" s="13">
        <f>ROUNDDOWN(ABS(S22)*10000,0)</f>
        <v>65</v>
      </c>
      <c r="I22" s="14">
        <f t="shared" si="1"/>
        <v>8165.235</v>
      </c>
      <c r="J22" s="31">
        <f>ROUNDDOWN(C22*0.03/H22/130,4)</f>
        <v>0.9663</v>
      </c>
      <c r="K22" s="5">
        <v>2010</v>
      </c>
      <c r="L22" s="6">
        <v>42296</v>
      </c>
      <c r="M22" s="7">
        <v>0.97264</v>
      </c>
      <c r="N22" s="30">
        <f>O22*130*J22</f>
        <v>94741.84980000004</v>
      </c>
      <c r="O22" s="32">
        <f>IF(D22="買",(M22-G22)*10000,(M22-G22)*10000*(-1))</f>
        <v>754.2000000000004</v>
      </c>
      <c r="P22" s="8">
        <f>ROUNDDOWN(O22/H22,2)</f>
        <v>11.6</v>
      </c>
      <c r="R22" s="29">
        <v>1.05466</v>
      </c>
      <c r="S22" s="29">
        <f>ROUNDDOWN(R22-G22,5)</f>
        <v>0.00659</v>
      </c>
    </row>
    <row r="23" spans="2:19" ht="19.5" customHeight="1">
      <c r="B23" s="4">
        <f t="shared" si="6"/>
        <v>19</v>
      </c>
      <c r="C23" s="19">
        <f t="shared" si="9"/>
        <v>366924.05220000003</v>
      </c>
      <c r="D23" s="4" t="s">
        <v>24</v>
      </c>
      <c r="E23" s="10">
        <v>2011</v>
      </c>
      <c r="F23" s="6">
        <v>42087</v>
      </c>
      <c r="G23" s="7">
        <v>0.91219</v>
      </c>
      <c r="H23" s="13">
        <f>ROUNDDOWN(ABS(S23)*10000,0)</f>
        <v>94</v>
      </c>
      <c r="I23" s="14">
        <f t="shared" si="1"/>
        <v>11006.553999999998</v>
      </c>
      <c r="J23" s="31">
        <f>ROUNDDOWN(C23*0.03/H23/130,4)</f>
        <v>0.9007</v>
      </c>
      <c r="K23" s="5">
        <v>2011</v>
      </c>
      <c r="L23" s="6">
        <v>42102</v>
      </c>
      <c r="M23" s="7">
        <v>0.91246</v>
      </c>
      <c r="N23" s="30">
        <f>O23*130*J23</f>
        <v>316.14570000012117</v>
      </c>
      <c r="O23" s="32">
        <f>IF(D23="買",(M23-G23)*10000,(M23-G23)*10000*(-1))</f>
        <v>2.700000000001035</v>
      </c>
      <c r="P23" s="8">
        <f>ROUNDDOWN(O23/H23,2)</f>
        <v>0.02</v>
      </c>
      <c r="R23" s="29">
        <v>0.90278</v>
      </c>
      <c r="S23" s="29">
        <f>ROUNDDOWN(R23-G23,5)</f>
        <v>-0.0094</v>
      </c>
    </row>
    <row r="24" spans="2:19" ht="19.5" customHeight="1">
      <c r="B24" s="4">
        <f t="shared" si="6"/>
        <v>20</v>
      </c>
      <c r="C24" s="19">
        <f t="shared" si="9"/>
        <v>367240.19790000014</v>
      </c>
      <c r="D24" s="4" t="s">
        <v>42</v>
      </c>
      <c r="E24" s="10">
        <v>2011</v>
      </c>
      <c r="F24" s="6">
        <v>42178</v>
      </c>
      <c r="G24" s="7">
        <v>0.83638</v>
      </c>
      <c r="H24" s="13">
        <f>ROUNDDOWN(ABS(S24)*10000,0)</f>
        <v>73</v>
      </c>
      <c r="I24" s="14">
        <f t="shared" si="1"/>
        <v>11016.941</v>
      </c>
      <c r="J24" s="31">
        <f>ROUNDDOWN(C24*0.03/H24/130,4)</f>
        <v>1.1609</v>
      </c>
      <c r="K24" s="5">
        <v>2011</v>
      </c>
      <c r="L24" s="6">
        <v>42185</v>
      </c>
      <c r="M24" s="7">
        <v>0.84369</v>
      </c>
      <c r="N24" s="30">
        <f>O24*130*J24</f>
        <v>-11032.03270000006</v>
      </c>
      <c r="O24" s="32">
        <f>IF(D24="買",(M24-G24)*10000,(M24-G24)*10000*(-1))</f>
        <v>-73.10000000000039</v>
      </c>
      <c r="P24" s="8">
        <f>ROUNDDOWN(O24/H24,2)</f>
        <v>-1</v>
      </c>
      <c r="R24" s="29">
        <v>0.84369</v>
      </c>
      <c r="S24" s="29">
        <f>ROUNDDOWN(R24-G24,5)</f>
        <v>0.00731</v>
      </c>
    </row>
    <row r="25" spans="2:19" ht="19.5" customHeight="1">
      <c r="B25" s="4">
        <f t="shared" si="6"/>
        <v>21</v>
      </c>
      <c r="C25" s="19">
        <f aca="true" t="shared" si="10" ref="C25:C31">C24+N24</f>
        <v>356208.1652000001</v>
      </c>
      <c r="D25" s="4" t="s">
        <v>24</v>
      </c>
      <c r="E25" s="10">
        <v>2011</v>
      </c>
      <c r="F25" s="6">
        <v>42332</v>
      </c>
      <c r="G25" s="7">
        <v>0.92142</v>
      </c>
      <c r="H25" s="13">
        <f aca="true" t="shared" si="11" ref="H25:H30">ROUNDDOWN(ABS(S25)*10000,0)</f>
        <v>62</v>
      </c>
      <c r="I25" s="14">
        <f aca="true" t="shared" si="12" ref="I25:I30">H25*J25*130</f>
        <v>10685.948</v>
      </c>
      <c r="J25" s="31">
        <f aca="true" t="shared" si="13" ref="J25:J30">ROUNDDOWN(C25*0.03/H25/130,4)</f>
        <v>1.3258</v>
      </c>
      <c r="K25" s="5">
        <v>2011</v>
      </c>
      <c r="L25" s="6">
        <v>42337</v>
      </c>
      <c r="M25" s="7">
        <v>0.9152</v>
      </c>
      <c r="N25" s="30">
        <f aca="true" t="shared" si="14" ref="N25:N30">O25*130*J25</f>
        <v>-10720.418800000005</v>
      </c>
      <c r="O25" s="32">
        <f aca="true" t="shared" si="15" ref="O25:O30">IF(D25="買",(M25-G25)*10000,(M25-G25)*10000*(-1))</f>
        <v>-62.20000000000003</v>
      </c>
      <c r="P25" s="8">
        <f aca="true" t="shared" si="16" ref="P25:P30">ROUNDDOWN(O25/H25,2)</f>
        <v>-1</v>
      </c>
      <c r="R25" s="29">
        <v>0.9152</v>
      </c>
      <c r="S25" s="29">
        <f aca="true" t="shared" si="17" ref="S25:S30">ROUNDDOWN(R25-G25,5)</f>
        <v>-0.00622</v>
      </c>
    </row>
    <row r="26" spans="2:19" ht="19.5" customHeight="1">
      <c r="B26" s="4">
        <f t="shared" si="6"/>
        <v>22</v>
      </c>
      <c r="C26" s="19">
        <f t="shared" si="10"/>
        <v>345487.7464000001</v>
      </c>
      <c r="D26" s="4" t="s">
        <v>24</v>
      </c>
      <c r="E26" s="10">
        <v>2011</v>
      </c>
      <c r="F26" s="6">
        <v>42338</v>
      </c>
      <c r="G26" s="7">
        <v>0.91381</v>
      </c>
      <c r="H26" s="13">
        <f t="shared" si="11"/>
        <v>104</v>
      </c>
      <c r="I26" s="14">
        <f t="shared" si="12"/>
        <v>10364.431999999999</v>
      </c>
      <c r="J26" s="31">
        <f t="shared" si="13"/>
        <v>0.7666</v>
      </c>
      <c r="K26" s="5">
        <v>2011</v>
      </c>
      <c r="L26" s="6">
        <v>42344</v>
      </c>
      <c r="M26" s="7">
        <v>0.91634</v>
      </c>
      <c r="N26" s="30">
        <f t="shared" si="14"/>
        <v>2521.3474000000324</v>
      </c>
      <c r="O26" s="32">
        <f t="shared" si="15"/>
        <v>25.300000000000324</v>
      </c>
      <c r="P26" s="8">
        <f t="shared" si="16"/>
        <v>0.24</v>
      </c>
      <c r="R26" s="29">
        <v>0.92425</v>
      </c>
      <c r="S26" s="29">
        <f t="shared" si="17"/>
        <v>0.01044</v>
      </c>
    </row>
    <row r="27" spans="2:19" ht="19.5" customHeight="1">
      <c r="B27" s="4">
        <f t="shared" si="6"/>
        <v>23</v>
      </c>
      <c r="C27" s="19">
        <f t="shared" si="10"/>
        <v>348009.09380000015</v>
      </c>
      <c r="D27" s="4" t="s">
        <v>24</v>
      </c>
      <c r="E27" s="10">
        <v>2012</v>
      </c>
      <c r="F27" s="6">
        <v>42203</v>
      </c>
      <c r="G27" s="7">
        <v>0.97495</v>
      </c>
      <c r="H27" s="13">
        <f t="shared" si="11"/>
        <v>100</v>
      </c>
      <c r="I27" s="14">
        <f t="shared" si="12"/>
        <v>10439.000000000002</v>
      </c>
      <c r="J27" s="31">
        <f t="shared" si="13"/>
        <v>0.803</v>
      </c>
      <c r="K27" s="5">
        <v>2012</v>
      </c>
      <c r="L27" s="6">
        <v>42205</v>
      </c>
      <c r="M27" s="7">
        <v>0.98278</v>
      </c>
      <c r="N27" s="30">
        <f t="shared" si="14"/>
        <v>8173.737000000005</v>
      </c>
      <c r="O27" s="32">
        <f t="shared" si="15"/>
        <v>78.30000000000004</v>
      </c>
      <c r="P27" s="8">
        <f t="shared" si="16"/>
        <v>0.78</v>
      </c>
      <c r="R27" s="29">
        <v>0.98504</v>
      </c>
      <c r="S27" s="29">
        <f t="shared" si="17"/>
        <v>0.01009</v>
      </c>
    </row>
    <row r="28" spans="2:19" ht="19.5" customHeight="1">
      <c r="B28" s="4">
        <f t="shared" si="6"/>
        <v>24</v>
      </c>
      <c r="C28" s="19">
        <f t="shared" si="10"/>
        <v>356182.83080000017</v>
      </c>
      <c r="D28" s="4" t="s">
        <v>24</v>
      </c>
      <c r="E28" s="10">
        <v>2012</v>
      </c>
      <c r="F28" s="6">
        <v>42231</v>
      </c>
      <c r="G28" s="7">
        <v>0.97492</v>
      </c>
      <c r="H28" s="13">
        <f t="shared" si="11"/>
        <v>53</v>
      </c>
      <c r="I28" s="14">
        <f t="shared" si="12"/>
        <v>10685.011999999999</v>
      </c>
      <c r="J28" s="31">
        <f t="shared" si="13"/>
        <v>1.5508</v>
      </c>
      <c r="K28" s="5">
        <v>2012</v>
      </c>
      <c r="L28" s="6">
        <v>42237</v>
      </c>
      <c r="M28" s="7">
        <v>0.97087</v>
      </c>
      <c r="N28" s="30">
        <f t="shared" si="14"/>
        <v>-8164.961999999996</v>
      </c>
      <c r="O28" s="32">
        <f t="shared" si="15"/>
        <v>-40.49999999999998</v>
      </c>
      <c r="P28" s="8">
        <f t="shared" si="16"/>
        <v>-0.76</v>
      </c>
      <c r="R28" s="29">
        <v>0.96954</v>
      </c>
      <c r="S28" s="29">
        <f t="shared" si="17"/>
        <v>-0.00538</v>
      </c>
    </row>
    <row r="29" spans="2:19" ht="19.5" customHeight="1">
      <c r="B29" s="4">
        <f t="shared" si="6"/>
        <v>25</v>
      </c>
      <c r="C29" s="19">
        <f t="shared" si="10"/>
        <v>348017.8688000002</v>
      </c>
      <c r="D29" s="4" t="s">
        <v>42</v>
      </c>
      <c r="E29" s="10">
        <v>2012</v>
      </c>
      <c r="F29" s="6">
        <v>42237</v>
      </c>
      <c r="G29" s="7">
        <v>0.97087</v>
      </c>
      <c r="H29" s="13">
        <f t="shared" si="11"/>
        <v>57</v>
      </c>
      <c r="I29" s="14">
        <f t="shared" si="12"/>
        <v>10439.949</v>
      </c>
      <c r="J29" s="31">
        <f t="shared" si="13"/>
        <v>1.4089</v>
      </c>
      <c r="K29" s="5">
        <v>2012</v>
      </c>
      <c r="L29" s="6">
        <v>42271</v>
      </c>
      <c r="M29" s="7">
        <v>0.93423</v>
      </c>
      <c r="N29" s="30">
        <f t="shared" si="14"/>
        <v>67108.72480000001</v>
      </c>
      <c r="O29" s="32">
        <f t="shared" si="15"/>
        <v>366.40000000000003</v>
      </c>
      <c r="P29" s="8">
        <f t="shared" si="16"/>
        <v>6.42</v>
      </c>
      <c r="R29" s="29">
        <v>0.97658</v>
      </c>
      <c r="S29" s="29">
        <f t="shared" si="17"/>
        <v>0.0057</v>
      </c>
    </row>
    <row r="30" spans="2:19" ht="19.5" customHeight="1">
      <c r="B30" s="4">
        <f t="shared" si="6"/>
        <v>26</v>
      </c>
      <c r="C30" s="19">
        <f t="shared" si="10"/>
        <v>415126.5936000002</v>
      </c>
      <c r="D30" s="4" t="s">
        <v>42</v>
      </c>
      <c r="E30" s="10">
        <v>2012</v>
      </c>
      <c r="F30" s="6">
        <v>42293</v>
      </c>
      <c r="G30" s="7">
        <v>0.93146</v>
      </c>
      <c r="H30" s="13">
        <f t="shared" si="11"/>
        <v>255</v>
      </c>
      <c r="I30" s="14">
        <f t="shared" si="12"/>
        <v>12451.14</v>
      </c>
      <c r="J30" s="31">
        <f t="shared" si="13"/>
        <v>0.3756</v>
      </c>
      <c r="K30" s="5">
        <v>2012</v>
      </c>
      <c r="L30" s="6">
        <v>42295</v>
      </c>
      <c r="M30" s="7">
        <v>0.95699</v>
      </c>
      <c r="N30" s="30">
        <f t="shared" si="14"/>
        <v>-12465.788400000025</v>
      </c>
      <c r="O30" s="32">
        <f t="shared" si="15"/>
        <v>-255.30000000000052</v>
      </c>
      <c r="P30" s="8">
        <f t="shared" si="16"/>
        <v>-1</v>
      </c>
      <c r="R30" s="29">
        <v>0.95699</v>
      </c>
      <c r="S30" s="29">
        <f t="shared" si="17"/>
        <v>0.02553</v>
      </c>
    </row>
    <row r="31" spans="2:19" ht="19.5" customHeight="1">
      <c r="B31" s="4">
        <f t="shared" si="6"/>
        <v>27</v>
      </c>
      <c r="C31" s="19">
        <f t="shared" si="10"/>
        <v>402660.8052000002</v>
      </c>
      <c r="D31" s="4" t="s">
        <v>42</v>
      </c>
      <c r="E31" s="10">
        <v>2012</v>
      </c>
      <c r="F31" s="6">
        <v>42329</v>
      </c>
      <c r="G31" s="7">
        <v>0.93808</v>
      </c>
      <c r="H31" s="13">
        <f aca="true" t="shared" si="18" ref="H31:H38">ROUNDDOWN(ABS(S31)*10000,0)</f>
        <v>75</v>
      </c>
      <c r="I31" s="14">
        <f t="shared" si="1"/>
        <v>12079.274999999998</v>
      </c>
      <c r="J31" s="31">
        <f aca="true" t="shared" si="19" ref="J31:J38">ROUNDDOWN(C31*0.03/H31/130,4)</f>
        <v>1.2389</v>
      </c>
      <c r="K31" s="5">
        <v>2012</v>
      </c>
      <c r="L31" s="6">
        <v>42344</v>
      </c>
      <c r="M31" s="7">
        <v>0.93391</v>
      </c>
      <c r="N31" s="30">
        <f aca="true" t="shared" si="20" ref="N31:N38">O31*130*J31</f>
        <v>6716.076900000012</v>
      </c>
      <c r="O31" s="32">
        <f aca="true" t="shared" si="21" ref="O31:O38">IF(D31="買",(M31-G31)*10000,(M31-G31)*10000*(-1))</f>
        <v>41.700000000000074</v>
      </c>
      <c r="P31" s="8">
        <f aca="true" t="shared" si="22" ref="P31:P38">ROUNDDOWN(O31/H31,2)</f>
        <v>0.55</v>
      </c>
      <c r="R31" s="29">
        <v>0.94565</v>
      </c>
      <c r="S31" s="29">
        <f aca="true" t="shared" si="23" ref="S31:S38">ROUNDDOWN(R31-G31,5)</f>
        <v>0.00756</v>
      </c>
    </row>
    <row r="32" spans="2:19" ht="19.5" customHeight="1">
      <c r="B32" s="4">
        <f t="shared" si="6"/>
        <v>28</v>
      </c>
      <c r="C32" s="19">
        <f aca="true" t="shared" si="24" ref="C32:C39">C31+N31</f>
        <v>409376.88210000016</v>
      </c>
      <c r="D32" s="4" t="s">
        <v>41</v>
      </c>
      <c r="E32" s="10">
        <v>2013</v>
      </c>
      <c r="F32" s="6">
        <v>42028</v>
      </c>
      <c r="G32" s="7">
        <v>0.93227</v>
      </c>
      <c r="H32" s="13">
        <f t="shared" si="18"/>
        <v>44</v>
      </c>
      <c r="I32" s="14">
        <f>H32*J32*130</f>
        <v>12280.839999999998</v>
      </c>
      <c r="J32" s="31">
        <f t="shared" si="19"/>
        <v>2.147</v>
      </c>
      <c r="K32" s="5">
        <v>2013</v>
      </c>
      <c r="L32" s="6">
        <v>42039</v>
      </c>
      <c r="M32" s="7">
        <v>0.91187</v>
      </c>
      <c r="N32" s="30">
        <f t="shared" si="20"/>
        <v>56938.44000000023</v>
      </c>
      <c r="O32" s="32">
        <f t="shared" si="21"/>
        <v>204.00000000000085</v>
      </c>
      <c r="P32" s="8">
        <f t="shared" si="22"/>
        <v>4.63</v>
      </c>
      <c r="R32" s="29">
        <v>0.92781</v>
      </c>
      <c r="S32" s="29">
        <f t="shared" si="23"/>
        <v>-0.00446</v>
      </c>
    </row>
    <row r="33" spans="2:19" ht="19.5" customHeight="1">
      <c r="B33" s="4">
        <f t="shared" si="6"/>
        <v>29</v>
      </c>
      <c r="C33" s="19">
        <f t="shared" si="24"/>
        <v>466315.3221000004</v>
      </c>
      <c r="D33" s="4" t="s">
        <v>41</v>
      </c>
      <c r="E33" s="10">
        <v>2013</v>
      </c>
      <c r="F33" s="6">
        <v>42238</v>
      </c>
      <c r="G33" s="7">
        <v>0.92182</v>
      </c>
      <c r="H33" s="13">
        <f t="shared" si="18"/>
        <v>70</v>
      </c>
      <c r="I33" s="14">
        <f>H33*J33*130</f>
        <v>13989.43</v>
      </c>
      <c r="J33" s="31">
        <f t="shared" si="19"/>
        <v>1.5373</v>
      </c>
      <c r="K33" s="5">
        <v>2013</v>
      </c>
      <c r="L33" s="6">
        <v>42245</v>
      </c>
      <c r="M33" s="7">
        <v>0.92889</v>
      </c>
      <c r="N33" s="30">
        <f t="shared" si="20"/>
        <v>-14129.32430000004</v>
      </c>
      <c r="O33" s="32">
        <f t="shared" si="21"/>
        <v>-70.7000000000002</v>
      </c>
      <c r="P33" s="8">
        <f t="shared" si="22"/>
        <v>-1.01</v>
      </c>
      <c r="R33" s="29">
        <v>0.92889</v>
      </c>
      <c r="S33" s="29">
        <f t="shared" si="23"/>
        <v>0.00707</v>
      </c>
    </row>
    <row r="34" spans="2:19" ht="19.5" customHeight="1">
      <c r="B34" s="4">
        <f t="shared" si="6"/>
        <v>30</v>
      </c>
      <c r="C34" s="19">
        <f t="shared" si="24"/>
        <v>452185.99780000036</v>
      </c>
      <c r="D34" s="4" t="s">
        <v>41</v>
      </c>
      <c r="E34" s="10">
        <v>2014</v>
      </c>
      <c r="F34" s="6">
        <v>42181</v>
      </c>
      <c r="G34" s="7">
        <v>0.8921</v>
      </c>
      <c r="H34" s="13">
        <f t="shared" si="18"/>
        <v>34</v>
      </c>
      <c r="I34" s="14">
        <f>H34*J34*130</f>
        <v>13565.422</v>
      </c>
      <c r="J34" s="31">
        <f t="shared" si="19"/>
        <v>3.0691</v>
      </c>
      <c r="K34" s="5">
        <v>2014</v>
      </c>
      <c r="L34" s="6">
        <v>42189</v>
      </c>
      <c r="M34" s="7">
        <v>0.89555</v>
      </c>
      <c r="N34" s="30">
        <f t="shared" si="20"/>
        <v>-13764.913499999813</v>
      </c>
      <c r="O34" s="32">
        <f t="shared" si="21"/>
        <v>-34.49999999999953</v>
      </c>
      <c r="P34" s="8">
        <f t="shared" si="22"/>
        <v>-1.01</v>
      </c>
      <c r="R34" s="29">
        <v>0.89555</v>
      </c>
      <c r="S34" s="29">
        <f t="shared" si="23"/>
        <v>0.00344</v>
      </c>
    </row>
    <row r="35" spans="2:19" ht="19.5" customHeight="1">
      <c r="B35" s="4">
        <f t="shared" si="6"/>
        <v>31</v>
      </c>
      <c r="C35" s="19">
        <f t="shared" si="24"/>
        <v>438421.08430000057</v>
      </c>
      <c r="D35" s="4" t="s">
        <v>24</v>
      </c>
      <c r="E35" s="10">
        <v>2014</v>
      </c>
      <c r="F35" s="6">
        <v>42270</v>
      </c>
      <c r="G35" s="7">
        <v>0.9398</v>
      </c>
      <c r="H35" s="13">
        <f t="shared" si="18"/>
        <v>45</v>
      </c>
      <c r="I35" s="14">
        <f>H35*J35*130</f>
        <v>13152.555</v>
      </c>
      <c r="J35" s="31">
        <f t="shared" si="19"/>
        <v>2.2483</v>
      </c>
      <c r="K35" s="5">
        <v>2014</v>
      </c>
      <c r="L35" s="6">
        <v>42279</v>
      </c>
      <c r="M35" s="7">
        <v>0.9544</v>
      </c>
      <c r="N35" s="30">
        <f t="shared" si="20"/>
        <v>42672.734000000164</v>
      </c>
      <c r="O35" s="32">
        <f t="shared" si="21"/>
        <v>146.00000000000057</v>
      </c>
      <c r="P35" s="8">
        <f t="shared" si="22"/>
        <v>3.24</v>
      </c>
      <c r="R35" s="29">
        <v>0.93521</v>
      </c>
      <c r="S35" s="29">
        <f t="shared" si="23"/>
        <v>-0.00458</v>
      </c>
    </row>
    <row r="36" spans="2:19" ht="19.5" customHeight="1">
      <c r="B36" s="4">
        <f t="shared" si="6"/>
        <v>32</v>
      </c>
      <c r="C36" s="19">
        <f t="shared" si="24"/>
        <v>481093.81830000074</v>
      </c>
      <c r="D36" s="4" t="s">
        <v>24</v>
      </c>
      <c r="E36" s="10">
        <v>2015</v>
      </c>
      <c r="F36" s="6">
        <v>42062</v>
      </c>
      <c r="G36" s="7">
        <v>0.95954</v>
      </c>
      <c r="H36" s="13">
        <f t="shared" si="18"/>
        <v>146</v>
      </c>
      <c r="I36" s="14">
        <f>H36*J36*130</f>
        <v>14432.392</v>
      </c>
      <c r="J36" s="31">
        <f t="shared" si="19"/>
        <v>0.7604</v>
      </c>
      <c r="K36" s="5">
        <v>2015</v>
      </c>
      <c r="L36" s="6">
        <v>42081</v>
      </c>
      <c r="M36" s="7">
        <v>0.98234</v>
      </c>
      <c r="N36" s="30">
        <f t="shared" si="20"/>
        <v>22538.25600000004</v>
      </c>
      <c r="O36" s="32">
        <f t="shared" si="21"/>
        <v>228.00000000000043</v>
      </c>
      <c r="P36" s="8">
        <f t="shared" si="22"/>
        <v>1.56</v>
      </c>
      <c r="R36" s="29">
        <v>0.94492</v>
      </c>
      <c r="S36" s="29">
        <f t="shared" si="23"/>
        <v>-0.01462</v>
      </c>
    </row>
    <row r="37" spans="2:19" ht="19.5" customHeight="1">
      <c r="B37" s="4">
        <f t="shared" si="6"/>
        <v>33</v>
      </c>
      <c r="C37" s="19">
        <f t="shared" si="24"/>
        <v>503632.0743000008</v>
      </c>
      <c r="D37" s="4" t="s">
        <v>41</v>
      </c>
      <c r="E37" s="10">
        <v>2015</v>
      </c>
      <c r="F37" s="6">
        <v>42122</v>
      </c>
      <c r="G37" s="7">
        <v>0.95023</v>
      </c>
      <c r="H37" s="13">
        <f t="shared" si="18"/>
        <v>95</v>
      </c>
      <c r="I37" s="14">
        <f t="shared" si="1"/>
        <v>15107.755000000001</v>
      </c>
      <c r="J37" s="31">
        <f t="shared" si="19"/>
        <v>1.2233</v>
      </c>
      <c r="K37" s="5">
        <v>2015</v>
      </c>
      <c r="L37" s="6">
        <v>42143</v>
      </c>
      <c r="M37" s="7">
        <v>0.9412</v>
      </c>
      <c r="N37" s="30">
        <f t="shared" si="20"/>
        <v>14360.318699999974</v>
      </c>
      <c r="O37" s="32">
        <f t="shared" si="21"/>
        <v>90.29999999999983</v>
      </c>
      <c r="P37" s="8">
        <f t="shared" si="22"/>
        <v>0.95</v>
      </c>
      <c r="R37" s="29">
        <v>0.95975</v>
      </c>
      <c r="S37" s="29">
        <f t="shared" si="23"/>
        <v>0.00951</v>
      </c>
    </row>
    <row r="38" spans="2:19" ht="19.5" customHeight="1">
      <c r="B38" s="4">
        <f t="shared" si="6"/>
        <v>34</v>
      </c>
      <c r="C38" s="19">
        <f t="shared" si="24"/>
        <v>517992.39300000074</v>
      </c>
      <c r="D38" s="4" t="s">
        <v>24</v>
      </c>
      <c r="E38" s="10">
        <v>2015</v>
      </c>
      <c r="F38" s="6">
        <v>42145</v>
      </c>
      <c r="G38" s="7">
        <v>0.93809</v>
      </c>
      <c r="H38" s="13">
        <f t="shared" si="18"/>
        <v>75</v>
      </c>
      <c r="I38" s="14">
        <f t="shared" si="1"/>
        <v>15539.550000000001</v>
      </c>
      <c r="J38" s="31">
        <f t="shared" si="19"/>
        <v>1.5938</v>
      </c>
      <c r="K38" s="5">
        <v>2015</v>
      </c>
      <c r="L38" s="6">
        <v>42157</v>
      </c>
      <c r="M38" s="7">
        <v>0.93049</v>
      </c>
      <c r="N38" s="30">
        <f t="shared" si="20"/>
        <v>-15746.743999999877</v>
      </c>
      <c r="O38" s="32">
        <f t="shared" si="21"/>
        <v>-75.9999999999994</v>
      </c>
      <c r="P38" s="8">
        <f t="shared" si="22"/>
        <v>-1.01</v>
      </c>
      <c r="R38" s="29">
        <v>0.93049</v>
      </c>
      <c r="S38" s="29">
        <f t="shared" si="23"/>
        <v>-0.00759</v>
      </c>
    </row>
    <row r="39" spans="2:19" ht="19.5" customHeight="1">
      <c r="B39" s="4">
        <f t="shared" si="6"/>
        <v>35</v>
      </c>
      <c r="C39" s="19">
        <f t="shared" si="24"/>
        <v>502245.64900000085</v>
      </c>
      <c r="D39" s="4" t="s">
        <v>24</v>
      </c>
      <c r="E39" s="10">
        <v>2015</v>
      </c>
      <c r="F39" s="6">
        <v>42159</v>
      </c>
      <c r="G39" s="7">
        <v>0.93707</v>
      </c>
      <c r="H39" s="13">
        <f t="shared" si="0"/>
        <v>94</v>
      </c>
      <c r="I39" s="14">
        <f t="shared" si="1"/>
        <v>15067.260000000002</v>
      </c>
      <c r="J39" s="31">
        <f t="shared" si="2"/>
        <v>1.233</v>
      </c>
      <c r="K39" s="5">
        <v>2015</v>
      </c>
      <c r="L39" s="6">
        <v>42163</v>
      </c>
      <c r="M39" s="7">
        <v>0.92765</v>
      </c>
      <c r="N39" s="30">
        <f t="shared" si="8"/>
        <v>-15099.317999999976</v>
      </c>
      <c r="O39" s="32">
        <f t="shared" si="3"/>
        <v>-94.19999999999985</v>
      </c>
      <c r="P39" s="8">
        <f t="shared" si="4"/>
        <v>-1</v>
      </c>
      <c r="R39" s="29">
        <v>0.92765</v>
      </c>
      <c r="S39" s="29">
        <f t="shared" si="5"/>
        <v>-0.00941</v>
      </c>
    </row>
    <row r="40" spans="2:19" ht="19.5" customHeight="1" thickBot="1">
      <c r="B40" s="4">
        <f t="shared" si="6"/>
        <v>36</v>
      </c>
      <c r="C40" s="19">
        <f>C39+N39</f>
        <v>487146.3310000009</v>
      </c>
      <c r="D40" s="4" t="s">
        <v>24</v>
      </c>
      <c r="E40" s="10">
        <v>2015</v>
      </c>
      <c r="F40" s="6">
        <v>42179</v>
      </c>
      <c r="G40" s="7">
        <v>0.93683</v>
      </c>
      <c r="H40" s="13">
        <f>ROUNDDOWN(ABS(S40)*10000,0)</f>
        <v>88</v>
      </c>
      <c r="I40" s="14">
        <f>H40*J40*130</f>
        <v>14613.456000000002</v>
      </c>
      <c r="J40" s="31">
        <f>ROUNDDOWN(C40*0.03/H40/130,4)</f>
        <v>1.2774</v>
      </c>
      <c r="K40" s="5">
        <v>2015</v>
      </c>
      <c r="L40" s="6">
        <v>42184</v>
      </c>
      <c r="M40" s="7">
        <v>0.93338</v>
      </c>
      <c r="N40" s="30">
        <f>O40*130*J40</f>
        <v>-5729.1390000001065</v>
      </c>
      <c r="O40" s="32">
        <f>IF(D40="買",(M40-G40)*10000,(M40-G40)*10000*(-1))</f>
        <v>-34.50000000000064</v>
      </c>
      <c r="P40" s="8">
        <f>ROUNDDOWN(O40/H40,2)</f>
        <v>-0.39</v>
      </c>
      <c r="R40" s="29">
        <v>0.92796</v>
      </c>
      <c r="S40" s="29">
        <f>ROUNDDOWN(R40-G40,5)</f>
        <v>-0.00887</v>
      </c>
    </row>
    <row r="41" spans="2:15" ht="19.5" customHeight="1" thickBot="1">
      <c r="B41" s="21" t="s">
        <v>23</v>
      </c>
      <c r="C41" s="27">
        <f>C40+N40</f>
        <v>481417.1920000008</v>
      </c>
      <c r="M41" s="22" t="s">
        <v>2</v>
      </c>
      <c r="N41" s="23">
        <f>SUM(N5:N40)</f>
        <v>381417.1920000007</v>
      </c>
      <c r="O41" s="24">
        <f>SUM(O5:O40)</f>
        <v>4246.2000000000035</v>
      </c>
    </row>
    <row r="42" spans="13:15" ht="16.5">
      <c r="M42" s="25" t="s">
        <v>27</v>
      </c>
      <c r="N42" s="40" t="s">
        <v>46</v>
      </c>
      <c r="O42" s="41"/>
    </row>
    <row r="43" spans="13:15" ht="18" thickBot="1">
      <c r="M43" s="26" t="s">
        <v>28</v>
      </c>
      <c r="N43" s="42">
        <f>19/36</f>
        <v>0.5277777777777778</v>
      </c>
      <c r="O43" s="43"/>
    </row>
    <row r="44" ht="19.5" customHeight="1"/>
    <row r="45" spans="2:16" ht="19.5" customHeight="1">
      <c r="B45" t="s">
        <v>30</v>
      </c>
      <c r="P45">
        <f>COUNTIF(N5:N40,"&gt;0")</f>
        <v>19</v>
      </c>
    </row>
    <row r="46" ht="19.5" customHeight="1">
      <c r="B46" t="s">
        <v>31</v>
      </c>
    </row>
    <row r="47" spans="2:15" ht="19.5" customHeight="1">
      <c r="B47" t="s">
        <v>32</v>
      </c>
      <c r="O47" s="1"/>
    </row>
    <row r="48" spans="2:15" ht="19.5" customHeight="1">
      <c r="B48" t="s">
        <v>37</v>
      </c>
      <c r="O48" s="1"/>
    </row>
    <row r="49" ht="18.75" customHeight="1">
      <c r="B49" t="s">
        <v>33</v>
      </c>
    </row>
    <row r="50" ht="22.5" customHeight="1">
      <c r="B50" t="s">
        <v>34</v>
      </c>
    </row>
  </sheetData>
  <sheetProtection/>
  <mergeCells count="9">
    <mergeCell ref="B3:B4"/>
    <mergeCell ref="C3:C4"/>
    <mergeCell ref="K3:M3"/>
    <mergeCell ref="N3:P3"/>
    <mergeCell ref="N42:O42"/>
    <mergeCell ref="N43:O43"/>
    <mergeCell ref="D3:G3"/>
    <mergeCell ref="H3:I3"/>
    <mergeCell ref="J3:J4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22"/>
  <sheetViews>
    <sheetView workbookViewId="0" topLeftCell="A511">
      <selection activeCell="A523" sqref="A523"/>
    </sheetView>
  </sheetViews>
  <sheetFormatPr defaultColWidth="13.00390625" defaultRowHeight="13.5"/>
  <sheetData>
    <row r="3" ht="13.5">
      <c r="A3">
        <v>1</v>
      </c>
    </row>
    <row r="40" ht="13.5">
      <c r="A40">
        <v>2</v>
      </c>
    </row>
    <row r="77" ht="13.5">
      <c r="A77">
        <v>3</v>
      </c>
    </row>
    <row r="114" ht="13.5">
      <c r="A114">
        <v>4</v>
      </c>
    </row>
    <row r="151" ht="13.5">
      <c r="A151">
        <v>6</v>
      </c>
    </row>
    <row r="188" ht="13.5">
      <c r="A188">
        <v>7</v>
      </c>
    </row>
    <row r="225" ht="13.5">
      <c r="A225">
        <v>8</v>
      </c>
    </row>
    <row r="262" ht="13.5">
      <c r="A262">
        <v>12</v>
      </c>
    </row>
    <row r="299" ht="13.5">
      <c r="A299" t="s">
        <v>43</v>
      </c>
    </row>
    <row r="336" ht="13.5">
      <c r="A336">
        <v>15</v>
      </c>
    </row>
    <row r="373" ht="13.5">
      <c r="A373">
        <v>16</v>
      </c>
    </row>
    <row r="409" ht="16.5">
      <c r="A409">
        <v>18</v>
      </c>
    </row>
    <row r="447" ht="13.5">
      <c r="A447">
        <v>25</v>
      </c>
    </row>
    <row r="484" ht="13.5">
      <c r="A484">
        <v>27</v>
      </c>
    </row>
    <row r="522" ht="13.5">
      <c r="A522">
        <v>28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10" sqref="A10"/>
    </sheetView>
  </sheetViews>
  <sheetFormatPr defaultColWidth="9.00390625" defaultRowHeight="13.5"/>
  <sheetData>
    <row r="1" ht="16.5">
      <c r="A1" t="s">
        <v>3</v>
      </c>
    </row>
    <row r="2" spans="1:10" ht="16.5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ht="16.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6.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6.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6.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6.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6.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6.5">
      <c r="A9" s="48"/>
      <c r="B9" s="48"/>
      <c r="C9" s="48"/>
      <c r="D9" s="48"/>
      <c r="E9" s="48"/>
      <c r="F9" s="48"/>
      <c r="G9" s="48"/>
      <c r="H9" s="48"/>
      <c r="I9" s="48"/>
      <c r="J9" s="48"/>
    </row>
    <row r="11" ht="16.5">
      <c r="A11" t="s">
        <v>4</v>
      </c>
    </row>
    <row r="12" spans="1:10" ht="16.5">
      <c r="A12" s="47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6.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6.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6.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6.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6.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6.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6.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1" ht="16.5">
      <c r="A21" t="s">
        <v>5</v>
      </c>
    </row>
    <row r="22" spans="1:10" ht="16.5">
      <c r="A22" s="48" t="s">
        <v>35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6.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6.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6.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6.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6.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6.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6.5">
      <c r="A29" s="48"/>
      <c r="B29" s="48"/>
      <c r="C29" s="48"/>
      <c r="D29" s="48"/>
      <c r="E29" s="48"/>
      <c r="F29" s="48"/>
      <c r="G29" s="48"/>
      <c r="H29" s="48"/>
      <c r="I29" s="48"/>
      <c r="J29" s="4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3"/>
  <sheetViews>
    <sheetView zoomScaleSheetLayoutView="100" workbookViewId="0" topLeftCell="A1">
      <selection activeCell="D7" sqref="D7"/>
    </sheetView>
  </sheetViews>
  <sheetFormatPr defaultColWidth="8.875" defaultRowHeight="13.5"/>
  <sheetData>
    <row r="4" spans="2:5" ht="16.5">
      <c r="B4" t="s">
        <v>6</v>
      </c>
      <c r="C4" t="s">
        <v>38</v>
      </c>
      <c r="D4" t="s">
        <v>7</v>
      </c>
      <c r="E4" t="s">
        <v>36</v>
      </c>
    </row>
    <row r="5" spans="3:4" ht="16.5">
      <c r="C5" t="s">
        <v>39</v>
      </c>
      <c r="D5" t="s">
        <v>7</v>
      </c>
    </row>
    <row r="6" spans="3:4" ht="16.5">
      <c r="C6" t="s">
        <v>44</v>
      </c>
      <c r="D6" t="s">
        <v>7</v>
      </c>
    </row>
    <row r="7" spans="3:4" ht="16.5">
      <c r="C7" t="s">
        <v>45</v>
      </c>
      <c r="D7" t="s">
        <v>7</v>
      </c>
    </row>
    <row r="9" ht="16.5">
      <c r="B9" t="s">
        <v>8</v>
      </c>
    </row>
    <row r="13" ht="16.5">
      <c r="B13" t="s">
        <v>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宮田 知章</cp:lastModifiedBy>
  <cp:lastPrinted>1899-12-30T00:00:00Z</cp:lastPrinted>
  <dcterms:created xsi:type="dcterms:W3CDTF">2013-10-09T23:04:08Z</dcterms:created>
  <dcterms:modified xsi:type="dcterms:W3CDTF">2015-07-19T11:27:56Z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